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OS INMUEBLE" sheetId="1" state="visible" r:id="rId1"/>
    <sheet xmlns:r="http://schemas.openxmlformats.org/officeDocument/2006/relationships" name="COMPARABLES" sheetId="2" state="visible" r:id="rId2"/>
    <sheet xmlns:r="http://schemas.openxmlformats.org/officeDocument/2006/relationships" name="ACM ANÁLISIS" sheetId="3" state="visible" r:id="rId3"/>
    <sheet xmlns:r="http://schemas.openxmlformats.org/officeDocument/2006/relationships" name="COSTO REPOSICIÓN" sheetId="4" state="visible" r:id="rId4"/>
    <sheet xmlns:r="http://schemas.openxmlformats.org/officeDocument/2006/relationships" name="RESUMEN" sheetId="5" state="visible" r:id="rId5"/>
  </sheets>
  <definedNames/>
  <calcPr calcId="124519" fullCalcOnLoad="1"/>
</workbook>
</file>

<file path=xl/styles.xml><?xml version="1.0" encoding="utf-8"?>
<styleSheet xmlns="http://schemas.openxmlformats.org/spreadsheetml/2006/main">
  <numFmts count="2">
    <numFmt numFmtId="164" formatCode="&quot;$ &quot;#,##0"/>
    <numFmt numFmtId="165" formatCode="0.0000"/>
  </numFmts>
  <fonts count="9">
    <font>
      <name val="Calibri"/>
      <family val="2"/>
      <color theme="1"/>
      <sz val="11"/>
      <scheme val="minor"/>
    </font>
    <font>
      <name val="Aptos Narrow"/>
      <b val="1"/>
      <color rgb="FF243D6B"/>
      <sz val="12"/>
    </font>
    <font>
      <name val="Aptos Narrow"/>
      <b val="1"/>
    </font>
    <font>
      <name val="Aptos Narrow"/>
      <b val="1"/>
      <color rgb="FFFFFFFF"/>
      <sz val="10"/>
    </font>
    <font>
      <name val="Aptos Narrow"/>
      <color rgb="FF1A56DB"/>
      <u val="single"/>
    </font>
    <font>
      <name val="Aptos Narrow"/>
      <i val="1"/>
      <color rgb="FF888888"/>
      <sz val="8"/>
    </font>
    <font>
      <name val="Aptos Narrow"/>
      <sz val="8"/>
    </font>
    <font>
      <name val="Aptos Narrow"/>
      <i val="1"/>
      <color rgb="FF9A6A00"/>
      <sz val="8"/>
    </font>
    <font>
      <name val="Aptos Narrow"/>
      <color theme="1"/>
      <sz val="11"/>
    </font>
  </fonts>
  <fills count="4">
    <fill>
      <patternFill/>
    </fill>
    <fill>
      <patternFill patternType="gray125"/>
    </fill>
    <fill>
      <patternFill patternType="solid">
        <fgColor rgb="FFEEF2F8"/>
      </patternFill>
    </fill>
    <fill>
      <patternFill patternType="solid">
        <fgColor rgb="FF1A2840"/>
      </patternFill>
    </fill>
  </fills>
  <borders count="2">
    <border>
      <left/>
      <right/>
      <top/>
      <bottom/>
      <diagonal/>
    </border>
    <border>
      <left style="thin">
        <color rgb="FFB8D0E8"/>
      </left>
      <right style="thin">
        <color rgb="FFB8D0E8"/>
      </right>
      <top style="thin">
        <color rgb="FFB8D0E8"/>
      </top>
      <bottom style="thin">
        <color rgb="FFB8D0E8"/>
      </bottom>
    </border>
  </borders>
  <cellStyleXfs count="1">
    <xf numFmtId="0" fontId="0" fillId="0" borderId="0"/>
  </cellStyleXfs>
  <cellXfs count="16">
    <xf numFmtId="0" fontId="0" fillId="0" borderId="0" pivotButton="0" quotePrefix="0" xfId="0"/>
    <xf numFmtId="0" fontId="1" fillId="0" borderId="0" pivotButton="0" quotePrefix="0" xfId="0"/>
    <xf numFmtId="0" fontId="8" fillId="0" borderId="0" pivotButton="0" quotePrefix="0" xfId="0"/>
    <xf numFmtId="0" fontId="2" fillId="2" borderId="0" pivotButton="0" quotePrefix="0" xfId="0"/>
    <xf numFmtId="0" fontId="3" fillId="3" borderId="1" applyAlignment="1" pivotButton="0" quotePrefix="0" xfId="0">
      <alignment horizontal="center" vertical="center" wrapText="1"/>
    </xf>
    <xf numFmtId="0" fontId="8" fillId="0" borderId="1" pivotButton="0" quotePrefix="0" xfId="0"/>
    <xf numFmtId="4" fontId="8" fillId="0" borderId="1" pivotButton="0" quotePrefix="0" xfId="0"/>
    <xf numFmtId="164" fontId="8" fillId="0" borderId="1" pivotButton="0" quotePrefix="0" xfId="0"/>
    <xf numFmtId="165" fontId="8" fillId="0" borderId="1" pivotButton="0" quotePrefix="0" xfId="0"/>
    <xf numFmtId="0" fontId="4" fillId="0" borderId="1" applyAlignment="1" pivotButton="0" quotePrefix="0" xfId="0">
      <alignment horizontal="center"/>
    </xf>
    <xf numFmtId="164" fontId="8" fillId="0" borderId="0" pivotButton="0" quotePrefix="0" xfId="0"/>
    <xf numFmtId="4" fontId="8" fillId="0" borderId="0" pivotButton="0" quotePrefix="0" xfId="0"/>
    <xf numFmtId="164" fontId="2" fillId="0" borderId="0" pivotButton="0" quotePrefix="0" xfId="0"/>
    <xf numFmtId="0" fontId="5" fillId="0" borderId="0" pivotButton="0" quotePrefix="0" xfId="0"/>
    <xf numFmtId="0" fontId="6" fillId="0" borderId="0" pivotButton="0" quotePrefix="0" xfId="0"/>
    <xf numFmtId="0" fontId="7" fillId="0" borderId="0" applyAlignment="1" pivotButton="0" quotePrefix="0" xfId="0">
      <alignment vertical="top" wrapText="1"/>
    </xf>
  </cellXfs>
  <cellStyles count="1">
    <cellStyle name="Normal" xfId="0" builtinId="0" hidden="0"/>
  </cellStyles>
  <dxfs count="1">
    <dxf>
      <fill>
        <patternFill patternType="solid">
          <fgColor rgb="FFFFF2A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32" customWidth="1" min="1" max="1"/>
    <col width="50" customWidth="1" min="2" max="2"/>
  </cols>
  <sheetData>
    <row r="1">
      <c r="A1" s="1" t="inlineStr">
        <is>
          <t>Datos del inmueble</t>
        </is>
      </c>
      <c r="B1" s="2" t="n"/>
    </row>
    <row r="2">
      <c r="A2" s="2" t="n"/>
      <c r="B2" s="2" t="n"/>
    </row>
    <row r="3">
      <c r="A3" s="3" t="inlineStr">
        <is>
          <t>Matrícula inmobiliaria</t>
        </is>
      </c>
      <c r="B3" s="2" t="inlineStr">
        <is>
          <t>040-64447</t>
        </is>
      </c>
    </row>
    <row r="4">
      <c r="A4" s="3" t="inlineStr">
        <is>
          <t>Dirección</t>
        </is>
      </c>
      <c r="B4" s="2" t="inlineStr">
        <is>
          <t>EDIFICIO TORRE 50.</t>
        </is>
      </c>
    </row>
    <row r="5">
      <c r="A5" s="3" t="inlineStr">
        <is>
          <t>Ciudad</t>
        </is>
      </c>
      <c r="B5" s="2" t="inlineStr">
        <is>
          <t>BARRANQUILLA</t>
        </is>
      </c>
    </row>
    <row r="6">
      <c r="A6" s="3" t="inlineStr">
        <is>
          <t>Barrio</t>
        </is>
      </c>
      <c r="B6" s="2" t="inlineStr">
        <is>
          <t>Alto Prado</t>
        </is>
      </c>
    </row>
    <row r="7">
      <c r="A7" s="3" t="inlineStr">
        <is>
          <t>Tipo de inmueble</t>
        </is>
      </c>
      <c r="B7" s="2" t="inlineStr">
        <is>
          <t>APARTAMENTO</t>
        </is>
      </c>
    </row>
    <row r="8">
      <c r="A8" s="3" t="inlineStr">
        <is>
          <t>Área privada (m²)</t>
        </is>
      </c>
      <c r="B8" s="2" t="n">
        <v>143.23</v>
      </c>
    </row>
    <row r="9">
      <c r="A9" s="3" t="inlineStr">
        <is>
          <t>Área construida (m²)</t>
        </is>
      </c>
      <c r="B9" s="2" t="n"/>
    </row>
    <row r="10">
      <c r="A10" s="3" t="inlineStr">
        <is>
          <t>Piso</t>
        </is>
      </c>
      <c r="B10" s="2" t="n">
        <v>10</v>
      </c>
    </row>
    <row r="11">
      <c r="A11" s="3" t="inlineStr">
        <is>
          <t>Pisos del edificio</t>
        </is>
      </c>
      <c r="B11" s="2" t="n"/>
    </row>
    <row r="12">
      <c r="A12" s="3" t="inlineStr">
        <is>
          <t>Habitaciones</t>
        </is>
      </c>
      <c r="B12" s="2" t="n">
        <v>3</v>
      </c>
    </row>
    <row r="13">
      <c r="A13" s="3" t="inlineStr">
        <is>
          <t>Baños</t>
        </is>
      </c>
      <c r="B13" s="2" t="n"/>
    </row>
    <row r="14">
      <c r="A14" s="3" t="inlineStr">
        <is>
          <t>Estrato</t>
        </is>
      </c>
      <c r="B14" s="2" t="n">
        <v>5</v>
      </c>
    </row>
    <row r="15">
      <c r="A15" s="3" t="inlineStr">
        <is>
          <t>Antigüedad (años)</t>
        </is>
      </c>
      <c r="B15" s="2" t="n">
        <v>35</v>
      </c>
    </row>
    <row r="16">
      <c r="A16" s="3" t="inlineStr">
        <is>
          <t>Vida útil (años)</t>
        </is>
      </c>
      <c r="B16" s="2" t="n">
        <v>100</v>
      </c>
    </row>
    <row r="17">
      <c r="A17" s="3" t="inlineStr">
        <is>
          <t>Estado de conservación</t>
        </is>
      </c>
      <c r="B17" s="2" t="inlineStr">
        <is>
          <t>Por actualizar</t>
        </is>
      </c>
    </row>
    <row r="18">
      <c r="A18" s="3" t="inlineStr">
        <is>
          <t>Propietario actual</t>
        </is>
      </c>
      <c r="B18" s="2" t="inlineStr">
        <is>
          <t>OROZCO REYES CARLOS EDUARDO</t>
        </is>
      </c>
    </row>
    <row r="19">
      <c r="A19" s="3" t="inlineStr">
        <is>
          <t>Código catastral</t>
        </is>
      </c>
      <c r="B19" s="2" t="inlineStr">
        <is>
          <t>080010103000000300904900000107</t>
        </is>
      </c>
    </row>
    <row r="20">
      <c r="A20" s="3" t="inlineStr">
        <is>
          <t>NUPRE</t>
        </is>
      </c>
      <c r="B20" s="2" t="n"/>
    </row>
    <row r="21">
      <c r="A21" s="3" t="inlineStr">
        <is>
          <t>Estado del folio</t>
        </is>
      </c>
      <c r="B21" s="2" t="inlineStr">
        <is>
          <t>ACTIVO</t>
        </is>
      </c>
    </row>
    <row r="22">
      <c r="A22" s="3" t="inlineStr">
        <is>
          <t>Gravámenes activos</t>
        </is>
      </c>
      <c r="B22" s="2" t="inlineStr">
        <is>
          <t>Sin gravámenes detectados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19"/>
  <sheetViews>
    <sheetView workbookViewId="0">
      <selection activeCell="A1" sqref="A1"/>
    </sheetView>
  </sheetViews>
  <sheetFormatPr baseColWidth="8" defaultRowHeight="15"/>
  <cols>
    <col width="13" customWidth="1" min="1" max="1"/>
    <col width="19" customWidth="1" min="2" max="2"/>
    <col width="9" customWidth="1" min="3" max="3"/>
    <col width="15" customWidth="1" min="4" max="4"/>
    <col width="13" customWidth="1" min="5" max="5"/>
    <col width="11" customWidth="1" min="6" max="6"/>
    <col width="15" customWidth="1" min="7" max="7"/>
    <col width="10" customWidth="1" min="8" max="8"/>
    <col width="6" customWidth="1" min="9" max="9"/>
    <col width="7" customWidth="1" min="10" max="10"/>
    <col width="8" customWidth="1" min="11" max="11"/>
    <col width="9" customWidth="1" min="12" max="12"/>
    <col width="15" customWidth="1" min="13" max="13"/>
  </cols>
  <sheetData>
    <row r="1">
      <c r="A1" s="1" t="inlineStr">
        <is>
          <t>COMPARABLES DE VENTA</t>
        </is>
      </c>
      <c r="B1" s="2" t="n"/>
      <c r="C1" s="2" t="n"/>
      <c r="D1" s="2" t="n"/>
      <c r="E1" s="2" t="n"/>
      <c r="F1" s="2" t="n"/>
      <c r="G1" s="2" t="n"/>
      <c r="H1" s="2" t="n"/>
      <c r="I1" s="2" t="n"/>
      <c r="J1" s="2" t="n"/>
      <c r="K1" s="2" t="n"/>
      <c r="L1" s="2" t="n"/>
      <c r="M1" s="2" t="n"/>
    </row>
    <row r="2">
      <c r="A2" s="4" t="inlineStr">
        <is>
          <t>Portal</t>
        </is>
      </c>
      <c r="B2" s="4" t="inlineStr">
        <is>
          <t>Barrio</t>
        </is>
      </c>
      <c r="C2" s="4" t="inlineStr">
        <is>
          <t>Área m²</t>
        </is>
      </c>
      <c r="D2" s="4" t="inlineStr">
        <is>
          <t>Precio (COP)</t>
        </is>
      </c>
      <c r="E2" s="4" t="inlineStr">
        <is>
          <t>Precio/m²</t>
        </is>
      </c>
      <c r="F2" s="4" t="inlineStr">
        <is>
          <t>Factor homog.</t>
        </is>
      </c>
      <c r="G2" s="4" t="inlineStr">
        <is>
          <t>Precio/m² homog.</t>
        </is>
      </c>
      <c r="H2" s="4" t="inlineStr">
        <is>
          <t>Peso fuente</t>
        </is>
      </c>
      <c r="I2" s="4" t="inlineStr">
        <is>
          <t>Hab</t>
        </is>
      </c>
      <c r="J2" s="4" t="inlineStr">
        <is>
          <t>Baños</t>
        </is>
      </c>
      <c r="K2" s="4" t="inlineStr">
        <is>
          <t>Estrato</t>
        </is>
      </c>
      <c r="L2" s="4" t="inlineStr">
        <is>
          <t>Enlace</t>
        </is>
      </c>
      <c r="M2" s="4" t="inlineStr">
        <is>
          <t>INCLUIR EN ACM</t>
        </is>
      </c>
    </row>
    <row r="3">
      <c r="A3" s="5" t="inlineStr">
        <is>
          <t>fincaraiz</t>
        </is>
      </c>
      <c r="B3" s="5" t="inlineStr">
        <is>
          <t>Villa santos</t>
        </is>
      </c>
      <c r="C3" s="6" t="n">
        <v>156</v>
      </c>
      <c r="D3" s="7" t="n">
        <v>700000000</v>
      </c>
      <c r="E3" s="7">
        <f>IF(C3=0,0,D3/C3)</f>
        <v/>
      </c>
      <c r="F3" s="8" t="n">
        <v>0.513475</v>
      </c>
      <c r="G3" s="7">
        <f>E3*F3</f>
        <v/>
      </c>
      <c r="H3" s="8" t="n">
        <v>1</v>
      </c>
      <c r="I3" s="5" t="n">
        <v>4</v>
      </c>
      <c r="J3" s="5" t="n">
        <v>5</v>
      </c>
      <c r="K3" s="5" t="n">
        <v>5</v>
      </c>
      <c r="L3" s="9">
        <f>HYPERLINK("https://www.fincaraiz.com.co/apartamento-en-venta-en-villa-santos-barranquilla/193647413","🔗 Ver")</f>
        <v/>
      </c>
      <c r="M3" s="5" t="inlineStr">
        <is>
          <t>Sí</t>
        </is>
      </c>
    </row>
    <row r="4">
      <c r="A4" s="5" t="inlineStr">
        <is>
          <t>fincaraiz</t>
        </is>
      </c>
      <c r="B4" s="5" t="inlineStr">
        <is>
          <t>Altos del limon</t>
        </is>
      </c>
      <c r="C4" s="6" t="n">
        <v>136</v>
      </c>
      <c r="D4" s="7" t="n">
        <v>850000000</v>
      </c>
      <c r="E4" s="7">
        <f>IF(C4=0,0,D4/C4)</f>
        <v/>
      </c>
      <c r="F4" s="8" t="n">
        <v>0.5521239999999999</v>
      </c>
      <c r="G4" s="7">
        <f>E4*F4</f>
        <v/>
      </c>
      <c r="H4" s="8" t="n">
        <v>1</v>
      </c>
      <c r="I4" s="5" t="n">
        <v>3</v>
      </c>
      <c r="J4" s="5" t="n">
        <v>3</v>
      </c>
      <c r="K4" s="5" t="n">
        <v>6</v>
      </c>
      <c r="L4" s="9">
        <f>HYPERLINK("https://www.fincaraiz.com.co/apartamento-en-venta-en-altos-del-limon-barranquilla/193096349","🔗 Ver")</f>
        <v/>
      </c>
      <c r="M4" s="5" t="inlineStr">
        <is>
          <t>Sí</t>
        </is>
      </c>
    </row>
    <row r="5">
      <c r="A5" s="5" t="inlineStr">
        <is>
          <t>fincaraiz</t>
        </is>
      </c>
      <c r="B5" s="5" t="inlineStr">
        <is>
          <t>Santa monica</t>
        </is>
      </c>
      <c r="C5" s="6" t="n">
        <v>150</v>
      </c>
      <c r="D5" s="7" t="n">
        <v>850000000</v>
      </c>
      <c r="E5" s="7">
        <f>IF(C5=0,0,D5/C5)</f>
        <v/>
      </c>
      <c r="F5" s="8" t="n">
        <v>0.610437</v>
      </c>
      <c r="G5" s="7">
        <f>E5*F5</f>
        <v/>
      </c>
      <c r="H5" s="8" t="n">
        <v>1</v>
      </c>
      <c r="I5" s="5" t="n">
        <v>3</v>
      </c>
      <c r="J5" s="5" t="n">
        <v>4</v>
      </c>
      <c r="K5" s="5" t="n">
        <v>5</v>
      </c>
      <c r="L5" s="9">
        <f>HYPERLINK("https://www.fincaraiz.com.co/apartamento-en-venta-en-santa-monica-barranquilla/193153260","🔗 Ver")</f>
        <v/>
      </c>
      <c r="M5" s="5" t="inlineStr">
        <is>
          <t>No</t>
        </is>
      </c>
    </row>
    <row r="6">
      <c r="A6" s="5" t="inlineStr">
        <is>
          <t>fincaraiz</t>
        </is>
      </c>
      <c r="B6" s="5" t="inlineStr">
        <is>
          <t>Altos de riomar</t>
        </is>
      </c>
      <c r="C6" s="6" t="n">
        <v>131</v>
      </c>
      <c r="D6" s="7" t="n">
        <v>670000000</v>
      </c>
      <c r="E6" s="7">
        <f>IF(C6=0,0,D6/C6)</f>
        <v/>
      </c>
      <c r="F6" s="8" t="n">
        <v>0.484421</v>
      </c>
      <c r="G6" s="7">
        <f>E6*F6</f>
        <v/>
      </c>
      <c r="H6" s="8" t="n">
        <v>1</v>
      </c>
      <c r="I6" s="5" t="n">
        <v>3</v>
      </c>
      <c r="J6" s="5" t="n">
        <v>2</v>
      </c>
      <c r="K6" s="5" t="n">
        <v>5</v>
      </c>
      <c r="L6" s="9">
        <f>HYPERLINK("https://www.fincaraiz.com.co/apartamento-en-venta-en-altos-de-riomar-barranquilla/193217261","🔗 Ver")</f>
        <v/>
      </c>
      <c r="M6" s="5" t="inlineStr">
        <is>
          <t>Sí</t>
        </is>
      </c>
    </row>
    <row r="7">
      <c r="A7" s="5" t="inlineStr">
        <is>
          <t>fincaraiz</t>
        </is>
      </c>
      <c r="B7" s="5" t="inlineStr">
        <is>
          <t>Villa country</t>
        </is>
      </c>
      <c r="C7" s="6" t="n">
        <v>147</v>
      </c>
      <c r="D7" s="7" t="n">
        <v>650000000</v>
      </c>
      <c r="E7" s="7">
        <f>IF(C7=0,0,D7/C7)</f>
        <v/>
      </c>
      <c r="F7" s="8" t="n">
        <v>0.573542</v>
      </c>
      <c r="G7" s="7">
        <f>E7*F7</f>
        <v/>
      </c>
      <c r="H7" s="8" t="n">
        <v>0.9</v>
      </c>
      <c r="I7" s="5" t="n">
        <v>3</v>
      </c>
      <c r="J7" s="5" t="n">
        <v>2</v>
      </c>
      <c r="K7" s="5" t="n">
        <v>6</v>
      </c>
      <c r="L7" s="9">
        <f>HYPERLINK("https://www.fincaraiz.com.co/apartamento-en-venta-en-villa-country-barranquilla/193660169","🔗 Ver")</f>
        <v/>
      </c>
      <c r="M7" s="5" t="inlineStr">
        <is>
          <t>Sí</t>
        </is>
      </c>
    </row>
    <row r="8">
      <c r="A8" s="5" t="inlineStr">
        <is>
          <t>ciencuadras</t>
        </is>
      </c>
      <c r="B8" s="5" t="inlineStr">
        <is>
          <t>LA LUZ</t>
        </is>
      </c>
      <c r="C8" s="6" t="n">
        <v>136</v>
      </c>
      <c r="D8" s="7" t="n">
        <v>840000000</v>
      </c>
      <c r="E8" s="7">
        <f>IF(C8=0,0,D8/C8)</f>
        <v/>
      </c>
      <c r="F8" s="8" t="n">
        <v>0.645576</v>
      </c>
      <c r="G8" s="7">
        <f>E8*F8</f>
        <v/>
      </c>
      <c r="H8" s="8" t="n">
        <v>0.5600000000000001</v>
      </c>
      <c r="I8" s="5" t="n">
        <v>4</v>
      </c>
      <c r="J8" s="5" t="n">
        <v>5</v>
      </c>
      <c r="K8" s="5" t="n"/>
      <c r="L8" s="9">
        <f>HYPERLINK("https://www.ciencuadras.com/inmueble/apartamento-en-venta-en-la-luz-barranquilla-3724770","🔗 Ver")</f>
        <v/>
      </c>
      <c r="M8" s="5" t="inlineStr">
        <is>
          <t>No</t>
        </is>
      </c>
    </row>
    <row r="9">
      <c r="A9" s="2" t="n"/>
      <c r="B9" s="2" t="n"/>
      <c r="C9" s="2" t="n"/>
      <c r="D9" s="2" t="n"/>
      <c r="E9" s="2" t="n"/>
      <c r="F9" s="2" t="n"/>
      <c r="G9" s="2" t="n"/>
      <c r="H9" s="2" t="n"/>
      <c r="I9" s="2" t="n"/>
      <c r="J9" s="2" t="n"/>
      <c r="K9" s="2" t="n"/>
      <c r="L9" s="2" t="n"/>
      <c r="M9" s="2" t="n"/>
    </row>
    <row r="10">
      <c r="A10" s="1" t="inlineStr">
        <is>
          <t>COMPARABLES DE ARRIENDO</t>
        </is>
      </c>
      <c r="B10" s="2" t="n"/>
      <c r="C10" s="2" t="n"/>
      <c r="D10" s="2" t="n"/>
      <c r="E10" s="2" t="n"/>
      <c r="F10" s="2" t="n"/>
      <c r="G10" s="2" t="n"/>
      <c r="H10" s="2" t="n"/>
      <c r="I10" s="2" t="n"/>
      <c r="J10" s="2" t="n"/>
      <c r="K10" s="2" t="n"/>
      <c r="L10" s="2" t="n"/>
      <c r="M10" s="2" t="n"/>
    </row>
    <row r="11">
      <c r="A11" s="4" t="inlineStr">
        <is>
          <t>Portal</t>
        </is>
      </c>
      <c r="B11" s="4" t="inlineStr">
        <is>
          <t>Barrio</t>
        </is>
      </c>
      <c r="C11" s="4" t="inlineStr">
        <is>
          <t>Área m²</t>
        </is>
      </c>
      <c r="D11" s="4" t="inlineStr">
        <is>
          <t>Precio (COP)</t>
        </is>
      </c>
      <c r="E11" s="4" t="inlineStr">
        <is>
          <t>Precio/m²</t>
        </is>
      </c>
      <c r="F11" s="4" t="inlineStr">
        <is>
          <t>Factor homog.</t>
        </is>
      </c>
      <c r="G11" s="4" t="inlineStr">
        <is>
          <t>Precio/m² homog.</t>
        </is>
      </c>
      <c r="H11" s="4" t="inlineStr">
        <is>
          <t>Peso fuente</t>
        </is>
      </c>
      <c r="I11" s="4" t="inlineStr">
        <is>
          <t>Hab</t>
        </is>
      </c>
      <c r="J11" s="4" t="inlineStr">
        <is>
          <t>Baños</t>
        </is>
      </c>
      <c r="K11" s="4" t="inlineStr">
        <is>
          <t>Estrato</t>
        </is>
      </c>
      <c r="L11" s="4" t="inlineStr">
        <is>
          <t>Enlace</t>
        </is>
      </c>
      <c r="M11" s="4" t="inlineStr">
        <is>
          <t>INCLUIR EN ACM</t>
        </is>
      </c>
    </row>
    <row r="12">
      <c r="A12" s="5" t="inlineStr">
        <is>
          <t>fincaraiz</t>
        </is>
      </c>
      <c r="B12" s="5" t="inlineStr">
        <is>
          <t>Buenavista</t>
        </is>
      </c>
      <c r="C12" s="6" t="n">
        <v>138</v>
      </c>
      <c r="D12" s="7" t="n">
        <v>7000000</v>
      </c>
      <c r="E12" s="7">
        <f>IF(C12=0,0,D12/C12)</f>
        <v/>
      </c>
      <c r="F12" s="8" t="n">
        <v>0.60559</v>
      </c>
      <c r="G12" s="7">
        <f>E12*F12</f>
        <v/>
      </c>
      <c r="H12" s="8" t="n">
        <v>1</v>
      </c>
      <c r="I12" s="5" t="n">
        <v>3</v>
      </c>
      <c r="J12" s="5" t="n">
        <v>3</v>
      </c>
      <c r="K12" s="5" t="n">
        <v>6</v>
      </c>
      <c r="L12" s="9">
        <f>HYPERLINK("https://www.fincaraiz.com.co/apartamento-en-arriendo-en-buenavista-barranquilla/193436060","🔗 Ver")</f>
        <v/>
      </c>
      <c r="M12" s="5" t="inlineStr">
        <is>
          <t>Sí</t>
        </is>
      </c>
    </row>
    <row r="13">
      <c r="A13" s="5" t="inlineStr">
        <is>
          <t>fincaraiz</t>
        </is>
      </c>
      <c r="B13" s="5" t="inlineStr">
        <is>
          <t>Altos de riomar</t>
        </is>
      </c>
      <c r="C13" s="6" t="n">
        <v>147</v>
      </c>
      <c r="D13" s="7" t="n">
        <v>6300000</v>
      </c>
      <c r="E13" s="7">
        <f>IF(C13=0,0,D13/C13)</f>
        <v/>
      </c>
      <c r="F13" s="8" t="n">
        <v>0.678261</v>
      </c>
      <c r="G13" s="7">
        <f>E13*F13</f>
        <v/>
      </c>
      <c r="H13" s="8" t="n">
        <v>1</v>
      </c>
      <c r="I13" s="5" t="n">
        <v>3</v>
      </c>
      <c r="J13" s="5" t="n">
        <v>4</v>
      </c>
      <c r="K13" s="5" t="n">
        <v>6</v>
      </c>
      <c r="L13" s="9">
        <f>HYPERLINK("https://www.fincaraiz.com.co/apartamento-en-arriendo-en-altos-de-riomar-barranquilla/193457340","🔗 Ver")</f>
        <v/>
      </c>
      <c r="M13" s="5" t="inlineStr">
        <is>
          <t>Sí</t>
        </is>
      </c>
    </row>
    <row r="14">
      <c r="A14" s="5" t="inlineStr">
        <is>
          <t>fincaraiz</t>
        </is>
      </c>
      <c r="B14" s="5" t="inlineStr">
        <is>
          <t>Riomar</t>
        </is>
      </c>
      <c r="C14" s="6" t="n">
        <v>125</v>
      </c>
      <c r="D14" s="7" t="n">
        <v>6000000</v>
      </c>
      <c r="E14" s="7">
        <f>IF(C14=0,0,D14/C14)</f>
        <v/>
      </c>
      <c r="F14" s="8" t="n">
        <v>0.678261</v>
      </c>
      <c r="G14" s="7">
        <f>E14*F14</f>
        <v/>
      </c>
      <c r="H14" s="8" t="n">
        <v>1</v>
      </c>
      <c r="I14" s="5" t="n">
        <v>3</v>
      </c>
      <c r="J14" s="5" t="n">
        <v>4</v>
      </c>
      <c r="K14" s="5" t="n">
        <v>5</v>
      </c>
      <c r="L14" s="9">
        <f>HYPERLINK("https://www.fincaraiz.com.co/apartamento-en-arriendo-en-riomar-barranquilla/193611421","🔗 Ver")</f>
        <v/>
      </c>
      <c r="M14" s="5" t="inlineStr">
        <is>
          <t>Sí</t>
        </is>
      </c>
    </row>
    <row r="15">
      <c r="A15" s="5" t="inlineStr">
        <is>
          <t>fincaraiz</t>
        </is>
      </c>
      <c r="B15" s="5" t="inlineStr">
        <is>
          <t>Riomar</t>
        </is>
      </c>
      <c r="C15" s="6" t="n">
        <v>137</v>
      </c>
      <c r="D15" s="7" t="n">
        <v>6550000</v>
      </c>
      <c r="E15" s="7">
        <f>IF(C15=0,0,D15/C15)</f>
        <v/>
      </c>
      <c r="F15" s="8" t="n">
        <v>0.6565569999999999</v>
      </c>
      <c r="G15" s="7">
        <f>E15*F15</f>
        <v/>
      </c>
      <c r="H15" s="8" t="n">
        <v>1</v>
      </c>
      <c r="I15" s="5" t="n">
        <v>3</v>
      </c>
      <c r="J15" s="5" t="n">
        <v>4</v>
      </c>
      <c r="K15" s="5" t="n">
        <v>6</v>
      </c>
      <c r="L15" s="9">
        <f>HYPERLINK("https://www.fincaraiz.com.co/apartamento-en-arriendo-en-riomar-barranquilla/193623247","🔗 Ver")</f>
        <v/>
      </c>
      <c r="M15" s="5" t="inlineStr">
        <is>
          <t>Sí</t>
        </is>
      </c>
    </row>
    <row r="16">
      <c r="A16" s="5" t="inlineStr">
        <is>
          <t>fincaraiz</t>
        </is>
      </c>
      <c r="B16" s="5" t="inlineStr">
        <is>
          <t>Altos del prado</t>
        </is>
      </c>
      <c r="C16" s="6" t="n">
        <v>142</v>
      </c>
      <c r="D16" s="7" t="n">
        <v>5500000</v>
      </c>
      <c r="E16" s="7">
        <f>IF(C16=0,0,D16/C16)</f>
        <v/>
      </c>
      <c r="F16" s="8" t="n">
        <v>0.819</v>
      </c>
      <c r="G16" s="7">
        <f>E16*F16</f>
        <v/>
      </c>
      <c r="H16" s="8" t="n">
        <v>1</v>
      </c>
      <c r="I16" s="5" t="n">
        <v>3</v>
      </c>
      <c r="J16" s="5" t="n">
        <v>3</v>
      </c>
      <c r="K16" s="5" t="n">
        <v>5</v>
      </c>
      <c r="L16" s="9">
        <f>HYPERLINK("https://www.fincaraiz.com.co/apartamento-en-arriendo-en-altos-del-prado-barranquilla/192788647","🔗 Ver")</f>
        <v/>
      </c>
      <c r="M16" s="5" t="inlineStr">
        <is>
          <t>Sí</t>
        </is>
      </c>
    </row>
    <row r="17">
      <c r="A17" s="5" t="inlineStr">
        <is>
          <t>fincaraiz</t>
        </is>
      </c>
      <c r="B17" s="5" t="inlineStr">
        <is>
          <t>Riomar</t>
        </is>
      </c>
      <c r="C17" s="6" t="n">
        <v>123</v>
      </c>
      <c r="D17" s="7" t="n">
        <v>5500000</v>
      </c>
      <c r="E17" s="7">
        <f>IF(C17=0,0,D17/C17)</f>
        <v/>
      </c>
      <c r="F17" s="8" t="n">
        <v>0.694539</v>
      </c>
      <c r="G17" s="7">
        <f>E17*F17</f>
        <v/>
      </c>
      <c r="H17" s="8" t="n">
        <v>1</v>
      </c>
      <c r="I17" s="5" t="n">
        <v>3</v>
      </c>
      <c r="J17" s="5" t="n">
        <v>3</v>
      </c>
      <c r="K17" s="5" t="n">
        <v>6</v>
      </c>
      <c r="L17" s="9">
        <f>HYPERLINK("https://www.fincaraiz.com.co/apartamento-en-arriendo-en-riomar-barranquilla/193739795","🔗 Ver")</f>
        <v/>
      </c>
      <c r="M17" s="5" t="inlineStr">
        <is>
          <t>Sí</t>
        </is>
      </c>
    </row>
    <row r="18">
      <c r="A18" s="5" t="inlineStr">
        <is>
          <t>metrocuadrado</t>
        </is>
      </c>
      <c r="B18" s="5" t="inlineStr">
        <is>
          <t>Alto Prado</t>
        </is>
      </c>
      <c r="C18" s="6" t="n">
        <v>120</v>
      </c>
      <c r="D18" s="7" t="n">
        <v>4865622</v>
      </c>
      <c r="E18" s="7">
        <f>IF(C18=0,0,D18/C18)</f>
        <v/>
      </c>
      <c r="F18" s="8" t="n">
        <v>0.78</v>
      </c>
      <c r="G18" s="7">
        <f>E18*F18</f>
        <v/>
      </c>
      <c r="H18" s="8" t="n">
        <v>0.68</v>
      </c>
      <c r="I18" s="5" t="n">
        <v>3</v>
      </c>
      <c r="J18" s="5" t="n">
        <v>3</v>
      </c>
      <c r="K18" s="5" t="n"/>
      <c r="L18" s="9">
        <f>HYPERLINK("https://www.metrocuadrado.com/inmueble/arriendo-apartamento-barranquilla-riomar-3-habitaciones-3-banos-1-garajes/22282-M6711369","🔗 Ver")</f>
        <v/>
      </c>
      <c r="M18" s="5" t="inlineStr">
        <is>
          <t>Sí</t>
        </is>
      </c>
    </row>
    <row r="19">
      <c r="A19" s="5" t="inlineStr">
        <is>
          <t>ciencuadras</t>
        </is>
      </c>
      <c r="B19" s="5" t="inlineStr">
        <is>
          <t>EL POBLADO</t>
        </is>
      </c>
      <c r="C19" s="6" t="n">
        <v>165</v>
      </c>
      <c r="D19" s="7" t="n">
        <v>8500000</v>
      </c>
      <c r="E19" s="7">
        <f>IF(C19=0,0,D19/C19)</f>
        <v/>
      </c>
      <c r="F19" s="8" t="n">
        <v>0.78</v>
      </c>
      <c r="G19" s="7">
        <f>E19*F19</f>
        <v/>
      </c>
      <c r="H19" s="8" t="n">
        <v>0.5600000000000001</v>
      </c>
      <c r="I19" s="5" t="n">
        <v>3</v>
      </c>
      <c r="J19" s="5" t="n">
        <v>4</v>
      </c>
      <c r="K19" s="5" t="n"/>
      <c r="L19" s="9">
        <f>HYPERLINK("https://www.ciencuadras.com/inmueble/apartamento-en-arriendo-en-el-poblado-barranquilla-3583856","🔗 Ver")</f>
        <v/>
      </c>
      <c r="M19" s="5" t="inlineStr">
        <is>
          <t>No</t>
        </is>
      </c>
    </row>
  </sheetData>
  <conditionalFormatting sqref="G3:G8">
    <cfRule type="expression" priority="1" dxfId="0">
      <formula>ABS(G3-AVERAGE($G$3:$G$8))&gt;2*STDEV($G$3:$G$8)</formula>
    </cfRule>
  </conditionalFormatting>
  <conditionalFormatting sqref="G12:G19">
    <cfRule type="expression" priority="2" dxfId="0">
      <formula>ABS(G12-AVERAGE($G$12:$G$19))&gt;2*STDEV($G$12:$G$19)</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36" customWidth="1" min="1" max="1"/>
    <col width="24" customWidth="1" min="2" max="2"/>
  </cols>
  <sheetData>
    <row r="1">
      <c r="A1" s="1" t="inlineStr">
        <is>
          <t>Análisis de venta (ponderado por fuente)</t>
        </is>
      </c>
      <c r="B1" s="2" t="n"/>
    </row>
    <row r="2">
      <c r="A2" s="3" t="inlineStr">
        <is>
          <t>Comparables incluidos</t>
        </is>
      </c>
      <c r="B2" s="2">
        <f>COUNTIF(COMPARABLES!M3:M8,"Sí")</f>
        <v/>
      </c>
    </row>
    <row r="3">
      <c r="A3" s="3" t="inlineStr">
        <is>
          <t>Promedio ponderado /m² (vivo)</t>
        </is>
      </c>
      <c r="B3" s="10">
        <f>IFERROR(SUMPRODUCT((COMPARABLES!M3:M8="Sí")*COMPARABLES!H3:H8*COMPARABLES!G3:G8)/SUMPRODUCT((COMPARABLES!M3:M8="Sí")*COMPARABLES!H3:H8),0)</f>
        <v/>
      </c>
    </row>
    <row r="4">
      <c r="A4" s="3" t="inlineStr">
        <is>
          <t>Promedio sin ponderar /m² (verif.)</t>
        </is>
      </c>
      <c r="B4" s="10">
        <f>IFERROR(AVERAGEIF(COMPARABLES!M3:M8,"Sí",COMPARABLES!G3:G8),0)</f>
        <v/>
      </c>
    </row>
    <row r="5">
      <c r="A5" s="3" t="inlineStr">
        <is>
          <t>CV ponderado (%) — cálculo ACM</t>
        </is>
      </c>
      <c r="B5" s="11" t="n">
        <v>19.33</v>
      </c>
    </row>
    <row r="6">
      <c r="A6" s="3" t="inlineStr">
        <is>
          <t>Precio/m² adoptado</t>
        </is>
      </c>
      <c r="B6" s="10">
        <f>B3</f>
        <v/>
      </c>
    </row>
    <row r="7">
      <c r="A7" s="3" t="inlineStr">
        <is>
          <t>Área del sujeto (m²)</t>
        </is>
      </c>
      <c r="B7" s="11" t="n">
        <v>143.23</v>
      </c>
    </row>
    <row r="8">
      <c r="A8" s="3" t="inlineStr">
        <is>
          <t>VALOR / CANON resultante</t>
        </is>
      </c>
      <c r="B8" s="12">
        <f>B6*B7</f>
        <v/>
      </c>
    </row>
    <row r="9">
      <c r="A9" s="2" t="n"/>
      <c r="B9" s="2" t="n"/>
    </row>
    <row r="10">
      <c r="A10" s="1" t="inlineStr">
        <is>
          <t>Análisis de arriendo (ponderado por fuente)</t>
        </is>
      </c>
      <c r="B10" s="2" t="n"/>
    </row>
    <row r="11">
      <c r="A11" s="3" t="inlineStr">
        <is>
          <t>Comparables incluidos</t>
        </is>
      </c>
      <c r="B11" s="2">
        <f>COUNTIF(COMPARABLES!M12:M19,"Sí")</f>
        <v/>
      </c>
    </row>
    <row r="12">
      <c r="A12" s="3" t="inlineStr">
        <is>
          <t>Promedio ponderado /m² (vivo)</t>
        </is>
      </c>
      <c r="B12" s="10">
        <f>IFERROR(SUMPRODUCT((COMPARABLES!M12:M19="Sí")*COMPARABLES!H12:H19*COMPARABLES!G12:G19)/SUMPRODUCT((COMPARABLES!M12:M19="Sí")*COMPARABLES!H12:H19),0)</f>
        <v/>
      </c>
    </row>
    <row r="13">
      <c r="A13" s="3" t="inlineStr">
        <is>
          <t>Promedio sin ponderar /m² (verif.)</t>
        </is>
      </c>
      <c r="B13" s="10">
        <f>IFERROR(AVERAGEIF(COMPARABLES!M12:M19,"Sí",COMPARABLES!G12:G19),0)</f>
        <v/>
      </c>
    </row>
    <row r="14">
      <c r="A14" s="3" t="inlineStr">
        <is>
          <t>CV ponderado (%) — cálculo ACM</t>
        </is>
      </c>
      <c r="B14" s="11" t="n">
        <v>3.57</v>
      </c>
    </row>
    <row r="15">
      <c r="A15" s="3" t="inlineStr">
        <is>
          <t>Precio/m² adoptado</t>
        </is>
      </c>
      <c r="B15" s="10">
        <f>B12</f>
        <v/>
      </c>
    </row>
    <row r="16">
      <c r="A16" s="3" t="inlineStr">
        <is>
          <t>Área del sujeto (m²)</t>
        </is>
      </c>
      <c r="B16" s="11" t="n">
        <v>143.23</v>
      </c>
    </row>
    <row r="17">
      <c r="A17" s="3" t="inlineStr">
        <is>
          <t>VALOR / CANON resultante</t>
        </is>
      </c>
      <c r="B17" s="12">
        <f>B15*B16</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6" customWidth="1" min="1" max="1"/>
    <col width="22" customWidth="1" min="2" max="2"/>
  </cols>
  <sheetData>
    <row r="1">
      <c r="A1" s="1" t="inlineStr">
        <is>
          <t>Costo de reposición (Fitto y Corvini)</t>
        </is>
      </c>
      <c r="B1" s="2" t="n"/>
    </row>
    <row r="2">
      <c r="A2" s="2" t="n"/>
      <c r="B2" s="2" t="n"/>
    </row>
    <row r="3">
      <c r="A3" s="3" t="inlineStr">
        <is>
          <t>Antigüedad (años)</t>
        </is>
      </c>
      <c r="B3" s="2" t="n">
        <v>35</v>
      </c>
    </row>
    <row r="4">
      <c r="A4" s="3" t="inlineStr">
        <is>
          <t>Vida útil (años)</t>
        </is>
      </c>
      <c r="B4" s="2" t="n">
        <v>100</v>
      </c>
    </row>
    <row r="5">
      <c r="A5" s="3" t="inlineStr">
        <is>
          <t>Precio/m² a nuevo (depreciado)</t>
        </is>
      </c>
      <c r="B5" s="10" t="n">
        <v>1695340.55</v>
      </c>
    </row>
    <row r="6">
      <c r="A6" s="3" t="inlineStr">
        <is>
          <t>Área (m²)</t>
        </is>
      </c>
      <c r="B6" s="11" t="n">
        <v>143.23</v>
      </c>
    </row>
    <row r="7">
      <c r="A7" s="3" t="inlineStr">
        <is>
          <t>Valor por costo de reposición</t>
        </is>
      </c>
      <c r="B7" s="10" t="n">
        <v>242823626.98</v>
      </c>
    </row>
    <row r="8">
      <c r="A8" s="3" t="inlineStr">
        <is>
          <t>% terreno</t>
        </is>
      </c>
      <c r="B8" s="11" t="n">
        <v>37.12</v>
      </c>
    </row>
    <row r="9">
      <c r="A9" s="3" t="inlineStr">
        <is>
          <t>% construcción</t>
        </is>
      </c>
      <c r="B9" s="11" t="n">
        <v>62.88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39"/>
  <sheetViews>
    <sheetView workbookViewId="0">
      <selection activeCell="A1" sqref="A1"/>
    </sheetView>
  </sheetViews>
  <sheetFormatPr baseColWidth="8" defaultRowHeight="15"/>
  <cols>
    <col width="36" customWidth="1" min="1" max="1"/>
    <col width="44" customWidth="1" min="2" max="2"/>
  </cols>
  <sheetData>
    <row r="1">
      <c r="A1" s="1" t="inlineStr">
        <is>
          <t>Resumen del ACM</t>
        </is>
      </c>
      <c r="B1" s="2" t="n"/>
    </row>
    <row r="2">
      <c r="A2" s="2" t="n"/>
      <c r="B2" s="2" t="n"/>
    </row>
    <row r="3">
      <c r="A3" s="3" t="inlineStr">
        <is>
          <t>VALOR COMERCIAL DE VENTA (vivo)</t>
        </is>
      </c>
      <c r="B3" s="10">
        <f>'ACM ANÁLISIS'!B8</f>
        <v/>
      </c>
    </row>
    <row r="4">
      <c r="A4" s="3" t="inlineStr">
        <is>
          <t>Valor en letras (cálculo inicial)</t>
        </is>
      </c>
      <c r="B4" s="2" t="inlineStr">
        <is>
          <t>TRESCIENTOS OCHENTA Y SEIS MILLONES CIENTO SESENTA Y CINCO MIL CINCUENTA Y SEIS PESOS MONEDA CORRIENTE</t>
        </is>
      </c>
    </row>
    <row r="5">
      <c r="A5" s="3" t="inlineStr">
        <is>
          <t>CANON MENSUAL DE ARRIENDO (vivo)</t>
        </is>
      </c>
      <c r="B5" s="10">
        <f>'ACM ANÁLISIS'!B17</f>
        <v/>
      </c>
    </row>
    <row r="6">
      <c r="A6" s="3" t="inlineStr">
        <is>
          <t>Canon en letras (cálculo inicial)</t>
        </is>
      </c>
      <c r="B6" s="2" t="inlineStr">
        <is>
          <t>CUATRO MILLONES CUATROCIENTOS SESENTA MIL DOSCIENTOS TREINTA Y OCHO PESOS MONEDA CORRIENTE</t>
        </is>
      </c>
    </row>
    <row r="7">
      <c r="A7" s="3" t="inlineStr">
        <is>
          <t>Cap rate mensual (%)</t>
        </is>
      </c>
      <c r="B7" s="11">
        <f>IFERROR(B5/B3*100,0)</f>
        <v/>
      </c>
    </row>
    <row r="8">
      <c r="A8" s="3" t="inlineStr">
        <is>
          <t>Cap rate anual (%)</t>
        </is>
      </c>
      <c r="B8" s="11">
        <f>IFERROR(B5/B3*1200,0)</f>
        <v/>
      </c>
    </row>
    <row r="9">
      <c r="A9" s="3" t="inlineStr">
        <is>
          <t>Capitalización de rentas (Art. 2)</t>
        </is>
      </c>
      <c r="B9" s="10" t="n">
        <v>669035709</v>
      </c>
    </row>
    <row r="10">
      <c r="A10" s="3" t="inlineStr">
        <is>
          <t>Costo de reposición (Art. 3)</t>
        </is>
      </c>
      <c r="B10" s="10" t="n">
        <v>242823626.98</v>
      </c>
    </row>
    <row r="11">
      <c r="A11" s="3" t="inlineStr">
        <is>
          <t>Asimetría venta / CV homogéneo</t>
        </is>
      </c>
      <c r="B11" s="2" t="inlineStr">
        <is>
          <t>1.026 / no (&gt;7,5%)</t>
        </is>
      </c>
    </row>
    <row r="12">
      <c r="A12" s="3" t="inlineStr">
        <is>
          <t>Período de mercadeo</t>
        </is>
      </c>
      <c r="B12" s="2" t="inlineStr">
        <is>
          <t>6 a 9 meses</t>
        </is>
      </c>
    </row>
    <row r="13">
      <c r="A13" s="3" t="inlineStr">
        <is>
          <t>Vigencia</t>
        </is>
      </c>
      <c r="B13" s="2" t="inlineStr">
        <is>
          <t>12 meses desde la fecha del estudio (vigencia usual del avalúo comercial).</t>
        </is>
      </c>
    </row>
    <row r="14">
      <c r="A14" s="2" t="n"/>
      <c r="B14" s="2" t="n"/>
    </row>
    <row r="15">
      <c r="A15" s="3" t="inlineStr">
        <is>
          <t>Índice de sector</t>
        </is>
      </c>
      <c r="B15" s="2" t="inlineStr">
        <is>
          <t>tabla curada de sectores (barrio n=0, pool=13)</t>
        </is>
      </c>
    </row>
    <row r="16">
      <c r="A16" s="3" t="inlineStr">
        <is>
          <t>Mezcla de fuentes (venta)</t>
        </is>
      </c>
      <c r="B16" s="2" t="inlineStr">
        <is>
          <t>fincaraiz: 4</t>
        </is>
      </c>
    </row>
    <row r="17">
      <c r="A17" s="3" t="inlineStr">
        <is>
          <t>Confianza venta / arriendo</t>
        </is>
      </c>
      <c r="B17" s="2" t="inlineStr">
        <is>
          <t>baja / media</t>
        </is>
      </c>
    </row>
    <row r="18">
      <c r="A18" s="3" t="inlineStr">
        <is>
          <t>Fuente autoritativa</t>
        </is>
      </c>
      <c r="B18" s="2" t="inlineStr">
        <is>
          <t>ninguna</t>
        </is>
      </c>
    </row>
    <row r="19">
      <c r="A19" s="2" t="n"/>
      <c r="B19" s="2" t="n"/>
    </row>
    <row r="20">
      <c r="A20" s="13" t="inlineStr">
        <is>
          <t>Los valores marcados (vivo) se recalculan al cambiar la columna INCLUIR EN ACM en la hoja COMPARABLES. El valor en letras corresponde al cálculo inicial.</t>
        </is>
      </c>
      <c r="B20" s="2" t="n"/>
    </row>
    <row r="21">
      <c r="A21" s="2" t="n"/>
      <c r="B21" s="2" t="n"/>
    </row>
    <row r="22">
      <c r="A22" s="1" t="inlineStr">
        <is>
          <t>Fundamento normativo</t>
        </is>
      </c>
      <c r="B22" s="2" t="n"/>
    </row>
    <row r="23">
      <c r="A23" s="14" t="inlineStr">
        <is>
          <t>• Decreto 1420 de 1998 (compilado en Decreto 1170 de 2015), Arts. 3 y 25.</t>
        </is>
      </c>
      <c r="B23" s="2" t="n"/>
    </row>
    <row r="24">
      <c r="A24" s="14" t="inlineStr">
        <is>
          <t>• Resolución IGAC 620 de 2008, Arts. 1–4 (métodos), 10 y 18 (PH / área privada), 11 (estadística).</t>
        </is>
      </c>
      <c r="B24" s="2" t="n"/>
    </row>
    <row r="25">
      <c r="A25" s="14" t="inlineStr">
        <is>
          <t>• Ley 1673 de 2013 y Decreto 556 de 2014 (profesión del avaluador; Registro Abierto de Avaluadores).</t>
        </is>
      </c>
      <c r="B25" s="2" t="n"/>
    </row>
    <row r="26">
      <c r="A26" s="14" t="inlineStr">
        <is>
          <t>• Procedimiento IGAC PC-VAL-03 (Resolución 1040 de 2023).</t>
        </is>
      </c>
      <c r="B26" s="2" t="n"/>
    </row>
    <row r="27">
      <c r="A27" s="2" t="n"/>
      <c r="B27" s="2" t="n"/>
    </row>
    <row r="28">
      <c r="A28" s="15" t="inlineStr">
        <is>
          <t>Este documento es un Análisis Comparativo de Mercado (ACM) de carácter REFERENCIAL, elaborado siguiendo la metodología de la Resolución IGAC 620 de 2008. No constituye un avalúo comercial con validez legal: conforme a la Ley 1673 de 2013, un avalúo formal debe ser elaborado y suscrito por un avaluador inscrito en el Registro Abierto de Avaluadores (RAA) en la categoría de inmuebles urbanos, o por una persona registrada ante la respectiva Lonja de Propiedad Raíz (Decreto 1420 de 1998, Art. 3).</t>
        </is>
      </c>
      <c r="B28" s="2" t="n"/>
    </row>
    <row r="29">
      <c r="A29" s="2" t="n"/>
      <c r="B29" s="2" t="n"/>
    </row>
    <row r="30">
      <c r="A30" s="2" t="n"/>
      <c r="B30" s="2" t="n"/>
    </row>
    <row r="31">
      <c r="A31" s="2" t="n"/>
      <c r="B31" s="2" t="n"/>
    </row>
    <row r="32">
      <c r="A32" s="2" t="n"/>
      <c r="B32" s="2" t="n"/>
    </row>
    <row r="33">
      <c r="A33" s="1" t="inlineStr">
        <is>
          <t>Observaciones</t>
        </is>
      </c>
      <c r="B33" s="2" t="n"/>
    </row>
    <row r="34">
      <c r="A34" s="2" t="inlineStr">
        <is>
          <t>• 4 comparable(s) sin antigüedad publicada: se supuso una antigüedad típica de mercado (~20 años) para depreciar el inmueble del sujeto (35 años) frente a ellos (Fitto-Corvini).</t>
        </is>
      </c>
      <c r="B34" s="2" t="n"/>
    </row>
    <row r="35">
      <c r="A35" s="2" t="inlineStr">
        <is>
          <t>• Comparables de venta: 2 excluido(s) por precio fuera de la norma del sector (sobreprecio o subprecio atípico respecto a la mediana homogenizada).</t>
        </is>
      </c>
      <c r="B35" s="2" t="n"/>
    </row>
    <row r="36">
      <c r="A36" s="2" t="inlineStr">
        <is>
          <t>• CV de venta = 19.33% &gt; 7,5% (Res. 620/2008, Art. 11): la muestra no es homogénea; se adopta la MEDIA ponderada del conjunto depurado como valor más probable (referencial) y se recomienda reforzar el número de comparables.</t>
        </is>
      </c>
      <c r="B36" s="2" t="n"/>
    </row>
    <row r="37">
      <c r="A37" s="2" t="inlineStr">
        <is>
          <t>• Comparables de arriendo: 1 excluido(s) por precio fuera de la norma del sector (sobreprecio o subprecio atípico respecto a la mediana homogenizada).</t>
        </is>
      </c>
      <c r="B37" s="2" t="n"/>
    </row>
    <row r="38">
      <c r="A38" s="2" t="inlineStr">
        <is>
          <t>• Depreciación Fitto-Corvini para estado Por actualizar: coeficientes parciales del spec; completar con la Resolución 620/2008 antes de uso oficial.</t>
        </is>
      </c>
      <c r="B38" s="2" t="n"/>
    </row>
    <row r="39">
      <c r="A39" s="2" t="inlineStr">
        <is>
          <t>• Cap rate mensual 1.155% fuera del rango sano (0.3%-0.9%); revisar comparables.</t>
        </is>
      </c>
      <c r="B39" s="2" t="n"/>
    </row>
  </sheetData>
  <mergeCells count="1">
    <mergeCell ref="A28:B3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2026-06-01T22:21:33Z</dcterms:created>
  <dcterms:modified xmlns:dcterms="http://purl.org/dc/terms/" xmlns:xsi="http://www.w3.org/2001/XMLSchema-instance" xsi:type="dcterms:W3CDTF">2026-06-01T22:21:33Z</dcterms:modified>
</cp:coreProperties>
</file>