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040-465697</t>
        </is>
      </c>
    </row>
    <row r="4">
      <c r="A4" s="3" t="inlineStr">
        <is>
          <t>Dirección</t>
        </is>
      </c>
      <c r="B4" s="2" t="inlineStr">
        <is>
          <t>Tipo Predio: URBANO</t>
        </is>
      </c>
    </row>
    <row r="5">
      <c r="A5" s="3" t="inlineStr">
        <is>
          <t>Ciudad</t>
        </is>
      </c>
      <c r="B5" s="2" t="inlineStr">
        <is>
          <t>PUERTO COLOMBIA</t>
        </is>
      </c>
    </row>
    <row r="6">
      <c r="A6" s="3" t="inlineStr">
        <is>
          <t>Barrio</t>
        </is>
      </c>
      <c r="B6" s="2" t="inlineStr">
        <is>
          <t>Villa Campestre</t>
        </is>
      </c>
    </row>
    <row r="7">
      <c r="A7" s="3" t="inlineStr">
        <is>
          <t>Tipo de inmueble</t>
        </is>
      </c>
      <c r="B7" s="2" t="inlineStr">
        <is>
          <t>CASA</t>
        </is>
      </c>
    </row>
    <row r="8">
      <c r="A8" s="3" t="inlineStr">
        <is>
          <t>Área privada (m²)</t>
        </is>
      </c>
      <c r="B8" s="2" t="n">
        <v>410.33</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6</v>
      </c>
    </row>
    <row r="15">
      <c r="A15" s="3" t="inlineStr">
        <is>
          <t>Antigüedad (años)</t>
        </is>
      </c>
      <c r="B15" s="2" t="n">
        <v>16</v>
      </c>
    </row>
    <row r="16">
      <c r="A16" s="3" t="inlineStr">
        <is>
          <t>Vida útil (años)</t>
        </is>
      </c>
      <c r="B16" s="2" t="n">
        <v>100</v>
      </c>
    </row>
    <row r="17">
      <c r="A17" s="3" t="inlineStr">
        <is>
          <t>Estado de conservación</t>
        </is>
      </c>
      <c r="B17" s="2" t="inlineStr">
        <is>
          <t>Usado (acabados originales)</t>
        </is>
      </c>
    </row>
    <row r="18">
      <c r="A18" s="3" t="inlineStr">
        <is>
          <t>Propietario actual</t>
        </is>
      </c>
      <c r="B18" s="2" t="inlineStr"/>
    </row>
    <row r="19">
      <c r="A19" s="3" t="inlineStr">
        <is>
          <t>Código catastral</t>
        </is>
      </c>
      <c r="B19" s="2" t="inlineStr"/>
    </row>
    <row r="20">
      <c r="A20" s="3" t="inlineStr">
        <is>
          <t>NUPRE</t>
        </is>
      </c>
      <c r="B20" s="2" t="inlineStr">
        <is>
          <t>ESTADO</t>
        </is>
      </c>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6"/>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Conjunto residencial villa campestre</t>
        </is>
      </c>
      <c r="C3" s="6" t="n">
        <v>419</v>
      </c>
      <c r="D3" s="7" t="n">
        <v>1650000000</v>
      </c>
      <c r="E3" s="7">
        <f>IF(C3=0,0,D3/C3)</f>
        <v/>
      </c>
      <c r="F3" s="8" t="n">
        <v>0.852635</v>
      </c>
      <c r="G3" s="7">
        <f>E3*F3</f>
        <v/>
      </c>
      <c r="H3" s="8" t="n">
        <v>1</v>
      </c>
      <c r="I3" s="5" t="n">
        <v>3</v>
      </c>
      <c r="J3" s="5" t="n">
        <v>4</v>
      </c>
      <c r="K3" s="5" t="n">
        <v>6</v>
      </c>
      <c r="L3" s="9">
        <f>HYPERLINK("https://www.fincaraiz.com.co/casa-en-venta-en-conjunto-residencial-villa-campestre-barranquilla/193840173","🔗 Ver")</f>
        <v/>
      </c>
      <c r="M3" s="5" t="inlineStr">
        <is>
          <t>Sí</t>
        </is>
      </c>
    </row>
    <row r="4">
      <c r="A4" s="5" t="inlineStr">
        <is>
          <t>fincaraiz</t>
        </is>
      </c>
      <c r="B4" s="5" t="inlineStr">
        <is>
          <t>Villa Campestre</t>
        </is>
      </c>
      <c r="C4" s="6" t="n">
        <v>400</v>
      </c>
      <c r="D4" s="7" t="n">
        <v>2100000000</v>
      </c>
      <c r="E4" s="7">
        <f>IF(C4=0,0,D4/C4)</f>
        <v/>
      </c>
      <c r="F4" s="8" t="n">
        <v>0.7533570000000001</v>
      </c>
      <c r="G4" s="7">
        <f>E4*F4</f>
        <v/>
      </c>
      <c r="H4" s="8" t="n">
        <v>1</v>
      </c>
      <c r="I4" s="5" t="n">
        <v>3</v>
      </c>
      <c r="J4" s="5" t="n">
        <v>3</v>
      </c>
      <c r="K4" s="5" t="n">
        <v>6</v>
      </c>
      <c r="L4" s="9">
        <f>HYPERLINK("https://www.fincaraiz.com.co/casa-en-venta-en-villa-campestre-barranquilla/193570288","🔗 Ver")</f>
        <v/>
      </c>
      <c r="M4" s="5" t="inlineStr">
        <is>
          <t>Sí</t>
        </is>
      </c>
    </row>
    <row r="5">
      <c r="A5" s="5" t="inlineStr">
        <is>
          <t>fincaraiz</t>
        </is>
      </c>
      <c r="B5" s="5" t="inlineStr">
        <is>
          <t>Villa Campestre</t>
        </is>
      </c>
      <c r="C5" s="6" t="n">
        <v>392</v>
      </c>
      <c r="D5" s="7" t="n">
        <v>1700000001</v>
      </c>
      <c r="E5" s="7">
        <f>IF(C5=0,0,D5/C5)</f>
        <v/>
      </c>
      <c r="F5" s="8" t="n">
        <v>0.852635</v>
      </c>
      <c r="G5" s="7">
        <f>E5*F5</f>
        <v/>
      </c>
      <c r="H5" s="8" t="n">
        <v>1</v>
      </c>
      <c r="I5" s="5" t="n">
        <v>3</v>
      </c>
      <c r="J5" s="5" t="n">
        <v>4</v>
      </c>
      <c r="K5" s="5" t="n">
        <v>5</v>
      </c>
      <c r="L5" s="9">
        <f>HYPERLINK("https://www.fincaraiz.com.co/casa-en-venta-en-villa-campestre-soledad/193555971","🔗 Ver")</f>
        <v/>
      </c>
      <c r="M5" s="5" t="inlineStr">
        <is>
          <t>Sí</t>
        </is>
      </c>
    </row>
    <row r="6">
      <c r="A6" s="5" t="inlineStr">
        <is>
          <t>fincaraiz</t>
        </is>
      </c>
      <c r="B6" s="5" t="inlineStr">
        <is>
          <t>Villa Campestre</t>
        </is>
      </c>
      <c r="C6" s="6" t="n">
        <v>425</v>
      </c>
      <c r="D6" s="7" t="n">
        <v>1700000000</v>
      </c>
      <c r="E6" s="7">
        <f>IF(C6=0,0,D6/C6)</f>
        <v/>
      </c>
      <c r="F6" s="8" t="n">
        <v>0.84376</v>
      </c>
      <c r="G6" s="7">
        <f>E6*F6</f>
        <v/>
      </c>
      <c r="H6" s="8" t="n">
        <v>1</v>
      </c>
      <c r="I6" s="5" t="n">
        <v>5</v>
      </c>
      <c r="J6" s="5" t="n">
        <v>4</v>
      </c>
      <c r="K6" s="5" t="n">
        <v>4</v>
      </c>
      <c r="L6" s="9">
        <f>HYPERLINK("https://www.fincaraiz.com.co/casa-en-venta-en-villa-campestre-barranquilla/191666127","🔗 Ver")</f>
        <v/>
      </c>
      <c r="M6" s="5" t="inlineStr">
        <is>
          <t>Sí</t>
        </is>
      </c>
    </row>
    <row r="7">
      <c r="A7" s="5" t="inlineStr">
        <is>
          <t>fincaraiz</t>
        </is>
      </c>
      <c r="B7" s="5" t="inlineStr">
        <is>
          <t>Villa Campestre</t>
        </is>
      </c>
      <c r="C7" s="6" t="n">
        <v>392</v>
      </c>
      <c r="D7" s="7" t="n">
        <v>1600000000</v>
      </c>
      <c r="E7" s="7">
        <f>IF(C7=0,0,D7/C7)</f>
        <v/>
      </c>
      <c r="F7" s="8" t="n">
        <v>0.749368</v>
      </c>
      <c r="G7" s="7">
        <f>E7*F7</f>
        <v/>
      </c>
      <c r="H7" s="8" t="n">
        <v>1</v>
      </c>
      <c r="I7" s="5" t="n">
        <v>5</v>
      </c>
      <c r="J7" s="5" t="n">
        <v>5</v>
      </c>
      <c r="K7" s="5" t="n">
        <v>6</v>
      </c>
      <c r="L7" s="9">
        <f>HYPERLINK("https://www.fincaraiz.com.co/casa-en-venta-en-villa-campestre-barranquilla/191791184","🔗 Ver")</f>
        <v/>
      </c>
      <c r="M7" s="5" t="inlineStr">
        <is>
          <t>Sí</t>
        </is>
      </c>
    </row>
    <row r="8">
      <c r="A8" s="5" t="inlineStr">
        <is>
          <t>fincaraiz</t>
        </is>
      </c>
      <c r="B8" s="5" t="inlineStr">
        <is>
          <t>Villa Campestre</t>
        </is>
      </c>
      <c r="C8" s="6" t="n">
        <v>400</v>
      </c>
      <c r="D8" s="7" t="n">
        <v>1900000000</v>
      </c>
      <c r="E8" s="7">
        <f>IF(C8=0,0,D8/C8)</f>
        <v/>
      </c>
      <c r="F8" s="8" t="n">
        <v>0.848208</v>
      </c>
      <c r="G8" s="7">
        <f>E8*F8</f>
        <v/>
      </c>
      <c r="H8" s="8" t="n">
        <v>1</v>
      </c>
      <c r="I8" s="5" t="n">
        <v>4</v>
      </c>
      <c r="J8" s="5" t="n">
        <v>6</v>
      </c>
      <c r="K8" s="5" t="n">
        <v>6</v>
      </c>
      <c r="L8" s="9">
        <f>HYPERLINK("https://www.fincaraiz.com.co/casa-en-venta-en-villa-campestre-barranquilla/193329881","🔗 Ver")</f>
        <v/>
      </c>
      <c r="M8" s="5" t="inlineStr">
        <is>
          <t>Sí</t>
        </is>
      </c>
    </row>
    <row r="9">
      <c r="A9" s="5" t="inlineStr">
        <is>
          <t>fincaraiz</t>
        </is>
      </c>
      <c r="B9" s="5" t="inlineStr">
        <is>
          <t>Villa Campestre</t>
        </is>
      </c>
      <c r="C9" s="6" t="n">
        <v>435</v>
      </c>
      <c r="D9" s="7" t="n">
        <v>2300000000</v>
      </c>
      <c r="E9" s="7">
        <f>IF(C9=0,0,D9/C9)</f>
        <v/>
      </c>
      <c r="F9" s="8" t="n">
        <v>0.84376</v>
      </c>
      <c r="G9" s="7">
        <f>E9*F9</f>
        <v/>
      </c>
      <c r="H9" s="8" t="n">
        <v>1</v>
      </c>
      <c r="I9" s="5" t="n">
        <v>4</v>
      </c>
      <c r="J9" s="5" t="n">
        <v>5</v>
      </c>
      <c r="K9" s="5" t="n">
        <v>4</v>
      </c>
      <c r="L9" s="9">
        <f>HYPERLINK("https://www.fincaraiz.com.co/casa-en-venta-en-villa-campestre-barranquilla/191470108","🔗 Ver")</f>
        <v/>
      </c>
      <c r="M9" s="5" t="inlineStr">
        <is>
          <t>Sí</t>
        </is>
      </c>
    </row>
    <row r="10">
      <c r="A10" s="5" t="inlineStr">
        <is>
          <t>fincaraiz</t>
        </is>
      </c>
      <c r="B10" s="5" t="inlineStr">
        <is>
          <t>Conjunto residencial villa campestre</t>
        </is>
      </c>
      <c r="C10" s="6" t="n">
        <v>435</v>
      </c>
      <c r="D10" s="7" t="n">
        <v>2200000000</v>
      </c>
      <c r="E10" s="7">
        <f>IF(C10=0,0,D10/C10)</f>
        <v/>
      </c>
      <c r="F10" s="8" t="n">
        <v>0.84376</v>
      </c>
      <c r="G10" s="7">
        <f>E10*F10</f>
        <v/>
      </c>
      <c r="H10" s="8" t="n">
        <v>1</v>
      </c>
      <c r="I10" s="5" t="n">
        <v>4</v>
      </c>
      <c r="J10" s="5" t="n">
        <v>5</v>
      </c>
      <c r="K10" s="5" t="n">
        <v>4</v>
      </c>
      <c r="L10" s="9">
        <f>HYPERLINK("https://www.fincaraiz.com.co/casa-en-venta-en-conjunto-residencial-villa-campestre-barranquilla/10867466","🔗 Ver")</f>
        <v/>
      </c>
      <c r="M10" s="5" t="inlineStr">
        <is>
          <t>Sí</t>
        </is>
      </c>
    </row>
    <row r="11">
      <c r="A11" s="2" t="n"/>
      <c r="B11" s="2" t="n"/>
      <c r="C11" s="2" t="n"/>
      <c r="D11" s="2" t="n"/>
      <c r="E11" s="2" t="n"/>
      <c r="F11" s="2" t="n"/>
      <c r="G11" s="2" t="n"/>
      <c r="H11" s="2" t="n"/>
      <c r="I11" s="2" t="n"/>
      <c r="J11" s="2" t="n"/>
      <c r="K11" s="2" t="n"/>
      <c r="L11" s="2" t="n"/>
      <c r="M11" s="2" t="n"/>
    </row>
    <row r="12">
      <c r="A12" s="1" t="inlineStr">
        <is>
          <t>COMPARABLES DE ARRIENDO</t>
        </is>
      </c>
      <c r="B12" s="2" t="n"/>
      <c r="C12" s="2" t="n"/>
      <c r="D12" s="2" t="n"/>
      <c r="E12" s="2" t="n"/>
      <c r="F12" s="2" t="n"/>
      <c r="G12" s="2" t="n"/>
      <c r="H12" s="2" t="n"/>
      <c r="I12" s="2" t="n"/>
      <c r="J12" s="2" t="n"/>
      <c r="K12" s="2" t="n"/>
      <c r="L12" s="2" t="n"/>
      <c r="M12" s="2" t="n"/>
    </row>
    <row r="13">
      <c r="A13" s="4" t="inlineStr">
        <is>
          <t>Portal</t>
        </is>
      </c>
      <c r="B13" s="4" t="inlineStr">
        <is>
          <t>Barrio</t>
        </is>
      </c>
      <c r="C13" s="4" t="inlineStr">
        <is>
          <t>Área m²</t>
        </is>
      </c>
      <c r="D13" s="4" t="inlineStr">
        <is>
          <t>Precio (COP)</t>
        </is>
      </c>
      <c r="E13" s="4" t="inlineStr">
        <is>
          <t>Precio/m²</t>
        </is>
      </c>
      <c r="F13" s="4" t="inlineStr">
        <is>
          <t>Factor homog.</t>
        </is>
      </c>
      <c r="G13" s="4" t="inlineStr">
        <is>
          <t>Precio/m² homog.</t>
        </is>
      </c>
      <c r="H13" s="4" t="inlineStr">
        <is>
          <t>Peso fuente</t>
        </is>
      </c>
      <c r="I13" s="4" t="inlineStr">
        <is>
          <t>Hab</t>
        </is>
      </c>
      <c r="J13" s="4" t="inlineStr">
        <is>
          <t>Baños</t>
        </is>
      </c>
      <c r="K13" s="4" t="inlineStr">
        <is>
          <t>Estrato</t>
        </is>
      </c>
      <c r="L13" s="4" t="inlineStr">
        <is>
          <t>Enlace</t>
        </is>
      </c>
      <c r="M13" s="4" t="inlineStr">
        <is>
          <t>INCLUIR EN ACM</t>
        </is>
      </c>
    </row>
    <row r="14">
      <c r="A14" s="5" t="inlineStr">
        <is>
          <t>fincaraiz</t>
        </is>
      </c>
      <c r="B14" s="5" t="inlineStr">
        <is>
          <t>Villa Campestre</t>
        </is>
      </c>
      <c r="C14" s="6" t="n">
        <v>420</v>
      </c>
      <c r="D14" s="7" t="n">
        <v>16000000</v>
      </c>
      <c r="E14" s="7">
        <f>IF(C14=0,0,D14/C14)</f>
        <v/>
      </c>
      <c r="F14" s="8" t="n">
        <v>0.826628</v>
      </c>
      <c r="G14" s="7">
        <f>E14*F14</f>
        <v/>
      </c>
      <c r="H14" s="8" t="n">
        <v>1</v>
      </c>
      <c r="I14" s="5" t="n">
        <v>5</v>
      </c>
      <c r="J14" s="5" t="n">
        <v>6</v>
      </c>
      <c r="K14" s="5" t="n">
        <v>4</v>
      </c>
      <c r="L14" s="9">
        <f>HYPERLINK("https://www.fincaraiz.com.co/casa-en-arriendo-en-villa-campestre-barranquilla/193318496","🔗 Ver")</f>
        <v/>
      </c>
      <c r="M14" s="5" t="inlineStr">
        <is>
          <t>Sí</t>
        </is>
      </c>
    </row>
    <row r="15">
      <c r="A15" s="5" t="inlineStr">
        <is>
          <t>fincaraiz</t>
        </is>
      </c>
      <c r="B15" s="5" t="inlineStr">
        <is>
          <t>Villa Campestre</t>
        </is>
      </c>
      <c r="C15" s="6" t="n">
        <v>410</v>
      </c>
      <c r="D15" s="7" t="n">
        <v>15000000</v>
      </c>
      <c r="E15" s="7">
        <f>IF(C15=0,0,D15/C15)</f>
        <v/>
      </c>
      <c r="F15" s="8" t="n">
        <v>0.813997</v>
      </c>
      <c r="G15" s="7">
        <f>E15*F15</f>
        <v/>
      </c>
      <c r="H15" s="8" t="n">
        <v>1</v>
      </c>
      <c r="I15" s="5" t="n">
        <v>5</v>
      </c>
      <c r="J15" s="5" t="n">
        <v>6</v>
      </c>
      <c r="K15" s="5" t="n">
        <v>4</v>
      </c>
      <c r="L15" s="9">
        <f>HYPERLINK("https://www.fincaraiz.com.co/casa-en-arriendo-en-villa-campestre-barranquilla/193632205","🔗 Ver")</f>
        <v/>
      </c>
      <c r="M15" s="5" t="inlineStr">
        <is>
          <t>Sí</t>
        </is>
      </c>
    </row>
    <row r="16">
      <c r="A16" s="5" t="inlineStr">
        <is>
          <t>fincaraiz</t>
        </is>
      </c>
      <c r="B16" s="5" t="inlineStr">
        <is>
          <t>Villa Campestre</t>
        </is>
      </c>
      <c r="C16" s="6" t="n">
        <v>405</v>
      </c>
      <c r="D16" s="7" t="n">
        <v>8000000</v>
      </c>
      <c r="E16" s="7">
        <f>IF(C16=0,0,D16/C16)</f>
        <v/>
      </c>
      <c r="F16" s="8" t="n">
        <v>0.826628</v>
      </c>
      <c r="G16" s="7">
        <f>E16*F16</f>
        <v/>
      </c>
      <c r="H16" s="8" t="n">
        <v>1</v>
      </c>
      <c r="I16" s="5" t="n">
        <v>5</v>
      </c>
      <c r="J16" s="5" t="n">
        <v>6</v>
      </c>
      <c r="K16" s="5" t="n">
        <v>6</v>
      </c>
      <c r="L16" s="9">
        <f>HYPERLINK("https://www.fincaraiz.com.co/casa-en-arriendo-en-villa-campestre-barranquilla/193398651","🔗 Ver")</f>
        <v/>
      </c>
      <c r="M16" s="5" t="inlineStr">
        <is>
          <t>Sí</t>
        </is>
      </c>
    </row>
  </sheetData>
  <conditionalFormatting sqref="G3:G10">
    <cfRule type="expression" priority="1" dxfId="0">
      <formula>ABS(G3-AVERAGE($G$3:$G$10))&gt;2*STDEV($G$3:$G$10)</formula>
    </cfRule>
  </conditionalFormatting>
  <conditionalFormatting sqref="G14:G16">
    <cfRule type="expression" priority="2" dxfId="0">
      <formula>ABS(G14-AVERAGE($G$14:$G$16))&gt;2*STDEV($G$14:$G$16)</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COUNTIF(COMPARABLES!M3:M10,"Sí")</f>
        <v/>
      </c>
    </row>
    <row r="3">
      <c r="A3" s="3" t="inlineStr">
        <is>
          <t>Promedio ponderado /m² (vivo)</t>
        </is>
      </c>
      <c r="B3" s="10">
        <f>IFERROR(SUMPRODUCT((COMPARABLES!M3:M10="Sí")*COMPARABLES!H3:H10*COMPARABLES!G3:G10)/SUMPRODUCT((COMPARABLES!M3:M10="Sí")*COMPARABLES!H3:H10),0)</f>
        <v/>
      </c>
    </row>
    <row r="4">
      <c r="A4" s="3" t="inlineStr">
        <is>
          <t>Promedio sin ponderar /m² (verif.)</t>
        </is>
      </c>
      <c r="B4" s="10">
        <f>IFERROR(AVERAGEIF(COMPARABLES!M3:M10,"Sí",COMPARABLES!G3:G10),0)</f>
        <v/>
      </c>
    </row>
    <row r="5">
      <c r="A5" s="3" t="inlineStr">
        <is>
          <t>CV ponderado (%) — cálculo ACM</t>
        </is>
      </c>
      <c r="B5" s="11" t="n">
        <v>12.91</v>
      </c>
    </row>
    <row r="6">
      <c r="A6" s="3" t="inlineStr">
        <is>
          <t>Precio/m² adoptado</t>
        </is>
      </c>
      <c r="B6" s="10">
        <f>B3</f>
        <v/>
      </c>
    </row>
    <row r="7">
      <c r="A7" s="3" t="inlineStr">
        <is>
          <t>Área del sujeto (m²)</t>
        </is>
      </c>
      <c r="B7" s="11" t="n">
        <v>410.33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COUNTIF(COMPARABLES!M14:M16,"Sí")</f>
        <v/>
      </c>
    </row>
    <row r="12">
      <c r="A12" s="3" t="inlineStr">
        <is>
          <t>Promedio ponderado /m² (vivo)</t>
        </is>
      </c>
      <c r="B12" s="10">
        <f>IFERROR(SUMPRODUCT((COMPARABLES!M14:M16="Sí")*COMPARABLES!H14:H16*COMPARABLES!G14:G16)/SUMPRODUCT((COMPARABLES!M14:M16="Sí")*COMPARABLES!H14:H16),0)</f>
        <v/>
      </c>
    </row>
    <row r="13">
      <c r="A13" s="3" t="inlineStr">
        <is>
          <t>Promedio sin ponderar /m² (verif.)</t>
        </is>
      </c>
      <c r="B13" s="10">
        <f>IFERROR(AVERAGEIF(COMPARABLES!M14:M16,"Sí",COMPARABLES!G14:G16),0)</f>
        <v/>
      </c>
    </row>
    <row r="14">
      <c r="A14" s="3" t="inlineStr">
        <is>
          <t>CV ponderado (%) — cálculo ACM</t>
        </is>
      </c>
      <c r="B14" s="11" t="n">
        <v>32.1</v>
      </c>
    </row>
    <row r="15">
      <c r="A15" s="3" t="inlineStr">
        <is>
          <t>Precio/m² adoptado</t>
        </is>
      </c>
      <c r="B15" s="10">
        <f>B12</f>
        <v/>
      </c>
    </row>
    <row r="16">
      <c r="A16" s="3" t="inlineStr">
        <is>
          <t>Área del sujeto (m²)</t>
        </is>
      </c>
      <c r="B16" s="11" t="n">
        <v>410.33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16</v>
      </c>
    </row>
    <row r="4">
      <c r="A4" s="3" t="inlineStr">
        <is>
          <t>Vida útil (años)</t>
        </is>
      </c>
      <c r="B4" s="2" t="n">
        <v>100</v>
      </c>
    </row>
    <row r="5">
      <c r="A5" s="3" t="inlineStr">
        <is>
          <t>Precio/m² a nuevo (depreciado)</t>
        </is>
      </c>
      <c r="B5" s="10" t="n">
        <v>2218616.96</v>
      </c>
    </row>
    <row r="6">
      <c r="A6" s="3" t="inlineStr">
        <is>
          <t>Área (m²)</t>
        </is>
      </c>
      <c r="B6" s="11" t="n">
        <v>410.33</v>
      </c>
    </row>
    <row r="7">
      <c r="A7" s="3" t="inlineStr">
        <is>
          <t>Valor por costo de reposición</t>
        </is>
      </c>
      <c r="B7" s="10" t="n">
        <v>910365097.2</v>
      </c>
    </row>
    <row r="8">
      <c r="A8" s="3" t="inlineStr">
        <is>
          <t>% terreno</t>
        </is>
      </c>
      <c r="B8" s="11" t="n">
        <v>41.23</v>
      </c>
    </row>
    <row r="9">
      <c r="A9" s="3" t="inlineStr">
        <is>
          <t>% construcción</t>
        </is>
      </c>
      <c r="B9" s="11" t="n">
        <v>58.77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6"/>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MIL QUINIENTOS CUARENTA Y NUEVE MILLONES SETENTA Y NUEVE MIL NOVECIENTOS SESENTA Y SEIS PESOS MONEDA CORRIENTE</t>
        </is>
      </c>
    </row>
    <row r="5">
      <c r="A5" s="3" t="inlineStr">
        <is>
          <t>CANON MENSUAL DE ARRIENDO (vivo)</t>
        </is>
      </c>
      <c r="B5" s="10">
        <f>'ACM ANÁLISIS'!B17</f>
        <v/>
      </c>
    </row>
    <row r="6">
      <c r="A6" s="3" t="inlineStr">
        <is>
          <t>Canon en letras (cálculo inicial)</t>
        </is>
      </c>
      <c r="B6" s="2" t="inlineStr">
        <is>
          <t>DIEZ MILLONES SEISCIENTOS TRECE MIL SETECIENTOS NOVENTA Y TRES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1592068911</v>
      </c>
    </row>
    <row r="10">
      <c r="A10" s="3" t="inlineStr">
        <is>
          <t>Costo de reposición (Art. 3)</t>
        </is>
      </c>
      <c r="B10" s="10" t="n">
        <v>910365097.2</v>
      </c>
    </row>
    <row r="11">
      <c r="A11" s="2" t="n"/>
      <c r="B11" s="2" t="n"/>
    </row>
    <row r="12">
      <c r="A12" s="1" t="inlineStr">
        <is>
          <t>Precio recomendado (estrategia de venta)</t>
        </is>
      </c>
      <c r="B12" s="2" t="n"/>
    </row>
    <row r="13">
      <c r="A13" s="3" t="inlineStr">
        <is>
          <t>Precio de captación</t>
        </is>
      </c>
      <c r="B13" s="10" t="n">
        <v>1500000000</v>
      </c>
    </row>
    <row r="14">
      <c r="A14" s="3" t="inlineStr">
        <is>
          <t>Precio/m² de captación</t>
        </is>
      </c>
      <c r="B14" s="10" t="n">
        <v>3655594.28</v>
      </c>
    </row>
    <row r="15">
      <c r="A15" s="3" t="inlineStr">
        <is>
          <t>Precio de mercado (valor adoptado)</t>
        </is>
      </c>
      <c r="B15" s="10">
        <f>B3</f>
        <v/>
      </c>
    </row>
    <row r="16">
      <c r="A16" s="3" t="inlineStr">
        <is>
          <t>Promedio /m² ACM</t>
        </is>
      </c>
      <c r="B16" s="10">
        <f>IFERROR(B3/410.33,0)</f>
        <v/>
      </c>
    </row>
    <row r="17">
      <c r="A17" s="3" t="inlineStr">
        <is>
          <t>Precio máximo (−2 %)</t>
        </is>
      </c>
      <c r="B17" s="10">
        <f>B3*0.98</f>
        <v/>
      </c>
    </row>
    <row r="18">
      <c r="A18" s="3" t="inlineStr">
        <is>
          <t>Por debajo (−10 %)</t>
        </is>
      </c>
      <c r="B18" s="10">
        <f>B3*0.1</f>
        <v/>
      </c>
    </row>
    <row r="19">
      <c r="A19" s="3" t="inlineStr">
        <is>
          <t>PRECIO IDEAL</t>
        </is>
      </c>
      <c r="B19" s="12">
        <f>B3*0.9</f>
        <v/>
      </c>
    </row>
    <row r="20">
      <c r="A20" s="2" t="n"/>
      <c r="B20" s="2" t="n"/>
    </row>
    <row r="21">
      <c r="A21" s="3" t="inlineStr">
        <is>
          <t>Asimetría venta / CV homogéneo</t>
        </is>
      </c>
      <c r="B21" s="2" t="inlineStr">
        <is>
          <t>-0.054 / no (&gt;7,5%)</t>
        </is>
      </c>
    </row>
    <row r="22">
      <c r="A22" s="3" t="inlineStr">
        <is>
          <t>Período de mercadeo</t>
        </is>
      </c>
      <c r="B22" s="2" t="inlineStr">
        <is>
          <t>6 a 9 meses</t>
        </is>
      </c>
    </row>
    <row r="23">
      <c r="A23" s="3" t="inlineStr">
        <is>
          <t>Vigencia</t>
        </is>
      </c>
      <c r="B23" s="2" t="inlineStr">
        <is>
          <t>12 meses desde la fecha del estudio (vigencia usual del avalúo comercial).</t>
        </is>
      </c>
    </row>
    <row r="24">
      <c r="A24" s="2" t="n"/>
      <c r="B24" s="2" t="n"/>
    </row>
    <row r="25">
      <c r="A25" s="3" t="inlineStr">
        <is>
          <t>Índice de sector</t>
        </is>
      </c>
      <c r="B25" s="2" t="inlineStr">
        <is>
          <t>datos de mercado (barrio n=28, pool=60)</t>
        </is>
      </c>
    </row>
    <row r="26">
      <c r="A26" s="3" t="inlineStr">
        <is>
          <t>Mezcla de fuentes (venta)</t>
        </is>
      </c>
      <c r="B26" s="2" t="inlineStr">
        <is>
          <t>fincaraiz: 8</t>
        </is>
      </c>
    </row>
    <row r="27">
      <c r="A27" s="3" t="inlineStr">
        <is>
          <t>Confianza venta / arriendo</t>
        </is>
      </c>
      <c r="B27" s="2" t="inlineStr">
        <is>
          <t>media / baja</t>
        </is>
      </c>
    </row>
    <row r="28">
      <c r="A28" s="3" t="inlineStr">
        <is>
          <t>Fuente autoritativa</t>
        </is>
      </c>
      <c r="B28" s="2" t="inlineStr">
        <is>
          <t>ninguna</t>
        </is>
      </c>
    </row>
    <row r="29">
      <c r="A29" s="2" t="n"/>
      <c r="B29" s="2" t="n"/>
    </row>
    <row r="30">
      <c r="A30" s="13" t="inlineStr">
        <is>
          <t>Los valores marcados (vivo) se recalculan al cambiar la columna INCLUIR EN ACM en la hoja COMPARABLES. El valor en letras corresponde al cálculo inicial.</t>
        </is>
      </c>
      <c r="B30" s="2" t="n"/>
    </row>
    <row r="31">
      <c r="A31" s="2" t="n"/>
      <c r="B31" s="2" t="n"/>
    </row>
    <row r="32">
      <c r="A32" s="1" t="inlineStr">
        <is>
          <t>Fundamento normativo</t>
        </is>
      </c>
      <c r="B32" s="2" t="n"/>
    </row>
    <row r="33">
      <c r="A33" s="14" t="inlineStr">
        <is>
          <t>• Decreto 1420 de 1998 (compilado en Decreto 1170 de 2015), Arts. 3 y 25.</t>
        </is>
      </c>
      <c r="B33" s="2" t="n"/>
    </row>
    <row r="34">
      <c r="A34" s="14" t="inlineStr">
        <is>
          <t>• Resolución IGAC 620 de 2008, Arts. 1–4 (métodos), 10 y 18 (PH / área privada), 11 (estadística).</t>
        </is>
      </c>
      <c r="B34" s="2" t="n"/>
    </row>
    <row r="35">
      <c r="A35" s="14" t="inlineStr">
        <is>
          <t>• Ley 1673 de 2013 y Decreto 556 de 2014 (profesión del avaluador; Registro Abierto de Avaluadores).</t>
        </is>
      </c>
      <c r="B35" s="2" t="n"/>
    </row>
    <row r="36">
      <c r="A36" s="14" t="inlineStr">
        <is>
          <t>• Procedimiento IGAC PC-VAL-03 (Resolución 1040 de 2023).</t>
        </is>
      </c>
      <c r="B36" s="2" t="n"/>
    </row>
    <row r="37">
      <c r="A37" s="2" t="n"/>
      <c r="B37" s="2" t="n"/>
    </row>
    <row r="38">
      <c r="A3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38" s="2" t="n"/>
    </row>
    <row r="39">
      <c r="A39" s="2" t="n"/>
      <c r="B39" s="2" t="n"/>
    </row>
    <row r="40">
      <c r="A40" s="2" t="n"/>
      <c r="B40" s="2" t="n"/>
    </row>
    <row r="41">
      <c r="A41" s="2" t="n"/>
      <c r="B41" s="2" t="n"/>
    </row>
    <row r="42">
      <c r="A42" s="2" t="n"/>
      <c r="B42" s="2" t="n"/>
    </row>
    <row r="43">
      <c r="A43" s="1" t="inlineStr">
        <is>
          <t>Observaciones</t>
        </is>
      </c>
      <c r="B43" s="2" t="n"/>
    </row>
    <row r="44">
      <c r="A44" s="2" t="inlineStr">
        <is>
          <t>• CV de venta = 12.91% &gt; 7,5% (Res. 620/2008, Art. 11): la muestra no es homogénea; se adopta la MEDIA ponderada del conjunto depurado como valor más probable (referencial) y se recomienda reforzar el número de comparables.</t>
        </is>
      </c>
      <c r="B44" s="2" t="n"/>
    </row>
    <row r="45">
      <c r="A45" s="2" t="inlineStr">
        <is>
          <t>• CV de arriendo = 32.1% &gt; 7,5% (Res. 620/2008, Art. 11): la muestra no es homogénea; se adopta la MEDIA ponderada del conjunto depurado como valor más probable (referencial) y se recomienda reforzar el número de comparables.</t>
        </is>
      </c>
      <c r="B45" s="2" t="n"/>
    </row>
    <row r="46">
      <c r="A46" s="2" t="inlineStr">
        <is>
          <t>• Depreciación Fitto-Corvini para estado Usado (acabados originales): coeficientes parciales del spec; completar con la Resolución 620/2008 antes de uso oficial.</t>
        </is>
      </c>
      <c r="B46" s="2" t="n"/>
    </row>
  </sheetData>
  <mergeCells count="1">
    <mergeCell ref="A38:B4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2026-06-09T20:30:27Z</dcterms:created>
  <dcterms:modified xmlns:dcterms="http://purl.org/dc/terms/" xmlns:xsi="http://www.w3.org/2001/XMLSchema-instance" xsi:type="dcterms:W3CDTF">2026-06-09T20:30:27Z</dcterms:modified>
</cp:coreProperties>
</file>